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BRTVPSPFS05A\Accountancy\Treasury Management\0 George docs\Pensions\FoI\"/>
    </mc:Choice>
  </mc:AlternateContent>
  <xr:revisionPtr revIDLastSave="0" documentId="13_ncr:1_{00128F12-4233-4EF8-AA62-5984F2515BF6}" xr6:coauthVersionLast="44" xr6:coauthVersionMax="44" xr10:uidLastSave="{00000000-0000-0000-0000-000000000000}"/>
  <bookViews>
    <workbookView xWindow="-108" yWindow="-108" windowWidth="23256" windowHeight="14016" activeTab="5" xr2:uid="{00000000-000D-0000-FFFF-FFFF00000000}"/>
  </bookViews>
  <sheets>
    <sheet name="IFM" sheetId="1" r:id="rId1"/>
    <sheet name="Clareant Alcentra EDL" sheetId="2" r:id="rId2"/>
    <sheet name="IIFIG Insight" sheetId="5" r:id="rId3"/>
    <sheet name="Adam Street" sheetId="4" r:id="rId4"/>
    <sheet name="CBRE" sheetId="6" r:id="rId5"/>
    <sheet name="Aberdeen Standard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7" l="1"/>
  <c r="M6" i="7" s="1"/>
  <c r="K7" i="6" l="1"/>
  <c r="O7" i="6"/>
  <c r="M7" i="6" s="1"/>
  <c r="G28" i="5"/>
  <c r="E28" i="5"/>
  <c r="K22" i="5"/>
  <c r="M22" i="5" s="1"/>
  <c r="E20" i="5"/>
  <c r="M20" i="5" s="1"/>
  <c r="E6" i="5"/>
  <c r="M6" i="5" s="1"/>
  <c r="E4" i="5"/>
  <c r="M4" i="5" s="1"/>
  <c r="K8" i="2"/>
  <c r="M8" i="2" s="1"/>
  <c r="E8" i="2"/>
  <c r="K8" i="1"/>
  <c r="K10" i="1"/>
  <c r="M10" i="1" s="1"/>
  <c r="G12" i="1"/>
  <c r="K12" i="1" s="1"/>
  <c r="O8" i="1"/>
  <c r="O10" i="1"/>
  <c r="O12" i="1"/>
  <c r="E10" i="1" s="1"/>
  <c r="E8" i="1"/>
  <c r="E12" i="1"/>
  <c r="M8" i="1" l="1"/>
  <c r="M12" i="1"/>
  <c r="M28" i="5"/>
  <c r="K28" i="5"/>
  <c r="O28" i="5" l="1"/>
  <c r="M22" i="2"/>
  <c r="M20" i="2"/>
  <c r="M18" i="2"/>
  <c r="M16" i="2"/>
  <c r="M10" i="2"/>
  <c r="L37" i="2"/>
  <c r="K37" i="2"/>
  <c r="J37" i="2"/>
  <c r="I37" i="2"/>
  <c r="G37" i="2"/>
  <c r="K10" i="2"/>
  <c r="E10" i="2"/>
  <c r="E12" i="2"/>
  <c r="M12" i="2" s="1"/>
  <c r="E14" i="2"/>
  <c r="M14" i="2" s="1"/>
  <c r="Q37" i="2"/>
  <c r="E37" i="2"/>
  <c r="K34" i="2"/>
  <c r="M34" i="2" s="1"/>
  <c r="K32" i="2"/>
  <c r="M32" i="2" s="1"/>
  <c r="K30" i="2"/>
  <c r="M30" i="2" s="1"/>
  <c r="K28" i="2"/>
  <c r="M28" i="2" s="1"/>
  <c r="E24" i="2"/>
  <c r="O24" i="2" s="1"/>
  <c r="M24" i="2" s="1"/>
  <c r="K26" i="2"/>
  <c r="M26" i="2" s="1"/>
  <c r="M37" i="2" l="1"/>
  <c r="O37" i="2"/>
  <c r="K38" i="2"/>
  <c r="K37" i="1"/>
  <c r="G37" i="1"/>
  <c r="E37" i="1"/>
  <c r="E14" i="1"/>
  <c r="M14" i="1" s="1"/>
  <c r="M37" i="1" s="1"/>
  <c r="O37" i="1" s="1"/>
</calcChain>
</file>

<file path=xl/sharedStrings.xml><?xml version="1.0" encoding="utf-8"?>
<sst xmlns="http://schemas.openxmlformats.org/spreadsheetml/2006/main" count="68" uniqueCount="30">
  <si>
    <t>MV</t>
  </si>
  <si>
    <t>Purchases</t>
  </si>
  <si>
    <t>sales</t>
  </si>
  <si>
    <t>net</t>
  </si>
  <si>
    <t>change</t>
  </si>
  <si>
    <t>Income</t>
  </si>
  <si>
    <t>IFM Global Infrastructure (UK) B, L.P. Class C</t>
  </si>
  <si>
    <t>Alcentra European Direct Lending Fund II</t>
  </si>
  <si>
    <t>IIFIG SECURED FINANCE FUND</t>
  </si>
  <si>
    <t>CLASS B GBP (ACC)</t>
  </si>
  <si>
    <t>ISFFG IBGA</t>
  </si>
  <si>
    <t>Opening MV</t>
  </si>
  <si>
    <t>Closing MV</t>
  </si>
  <si>
    <t>As at 30 September 2019</t>
  </si>
  <si>
    <t>2019 Global Fund</t>
  </si>
  <si>
    <t>Committed $67,500,000</t>
  </si>
  <si>
    <t>First Call October 2019</t>
  </si>
  <si>
    <t>$16m</t>
  </si>
  <si>
    <t>Distributed Income</t>
  </si>
  <si>
    <t>CBRE Global Alpha Property Fund</t>
  </si>
  <si>
    <t>Aberdeen Standard Long Lease Property Fund</t>
  </si>
  <si>
    <t xml:space="preserve">Adams Street </t>
  </si>
  <si>
    <t xml:space="preserve">Commitment </t>
  </si>
  <si>
    <t>US$ 32 million</t>
  </si>
  <si>
    <t>Commitment</t>
  </si>
  <si>
    <t>£35 million</t>
  </si>
  <si>
    <t>Committed: $71.418m</t>
  </si>
  <si>
    <t>£</t>
  </si>
  <si>
    <t>As at 31 march 2020</t>
  </si>
  <si>
    <t>As at 31 December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</si>
</sst>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Fill="1"/>
    <xf numFmtId="3" fontId="0" fillId="0" borderId="0" xfId="0" applyNumberFormat="1"/>
    <xf numFmtId="3" fontId="0" fillId="0" borderId="0" xfId="0" applyNumberFormat="1" applyFill="1"/>
    <xf numFmtId="17" fontId="0" fillId="0" borderId="0" xfId="0" applyNumberFormat="1"/>
    <xf numFmtId="3" fontId="0" fillId="0" borderId="0" xfId="0" applyNumberFormat="1"/>
    <xf numFmtId="17" fontId="0" fillId="0" borderId="0" xfId="0" applyNumberFormat="1"/>
    <xf numFmtId="3" fontId="0" fillId="0" borderId="0" xfId="0" applyNumberFormat="1"/>
    <xf numFmtId="17" fontId="0" fillId="0" borderId="0" xfId="0" applyNumberFormat="1"/>
    <xf numFmtId="3" fontId="0" fillId="0" borderId="0" xfId="0" applyNumberFormat="1"/>
    <xf numFmtId="17" fontId="0" fillId="0" borderId="0" xfId="0" applyNumberFormat="1"/>
    <xf numFmtId="3" fontId="0" fillId="0" borderId="0" xfId="0" applyNumberFormat="1"/>
    <xf numFmtId="17" fontId="0" fillId="0" borderId="0" xfId="0" applyNumberFormat="1"/>
    <xf numFmtId="0" fontId="0" fillId="0" borderId="0" xfId="0"/>
    <xf numFmtId="3" fontId="0" fillId="0" borderId="0" xfId="0" applyNumberFormat="1"/>
    <xf numFmtId="0" fontId="1" fillId="0" borderId="0" xfId="0" applyFont="1"/>
    <xf numFmtId="17" fontId="0" fillId="0" borderId="0" xfId="0" applyNumberFormat="1"/>
    <xf numFmtId="3" fontId="0" fillId="0" borderId="0" xfId="0" applyNumberFormat="1"/>
    <xf numFmtId="164" fontId="0" fillId="0" borderId="0" xfId="0" applyNumberFormat="1" applyFill="1"/>
    <xf numFmtId="17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164" fontId="0" fillId="0" borderId="0" xfId="0" applyNumberFormat="1" applyFill="1"/>
    <xf numFmtId="3" fontId="0" fillId="0" borderId="0" xfId="0" applyNumberFormat="1"/>
    <xf numFmtId="10" fontId="0" fillId="0" borderId="0" xfId="0" applyNumberFormat="1"/>
    <xf numFmtId="0" fontId="0" fillId="0" borderId="0" xfId="0" applyFont="1"/>
    <xf numFmtId="17" fontId="0" fillId="0" borderId="0" xfId="0" applyNumberFormat="1" applyFont="1"/>
    <xf numFmtId="3" fontId="0" fillId="0" borderId="0" xfId="0" applyNumberFormat="1" applyFont="1"/>
    <xf numFmtId="15" fontId="0" fillId="0" borderId="0" xfId="0" applyNumberFormat="1"/>
    <xf numFmtId="2" fontId="0" fillId="0" borderId="0" xfId="0" applyNumberFormat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18</xdr:col>
      <xdr:colOff>518160</xdr:colOff>
      <xdr:row>116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742C31-9177-4EEA-8711-35A768A5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80960"/>
          <a:ext cx="10172700" cy="13571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65</xdr:row>
      <xdr:rowOff>0</xdr:rowOff>
    </xdr:from>
    <xdr:to>
      <xdr:col>21</xdr:col>
      <xdr:colOff>371475</xdr:colOff>
      <xdr:row>79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9EA3D4-3658-49A3-95F0-5C27C657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10500"/>
          <a:ext cx="12906375" cy="2838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17</xdr:col>
      <xdr:colOff>190500</xdr:colOff>
      <xdr:row>60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4A5D83-8EB8-482D-A0AD-D9C4CC6D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32320"/>
          <a:ext cx="10477500" cy="3855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9</xdr:col>
      <xdr:colOff>190500</xdr:colOff>
      <xdr:row>66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875061-1833-46A3-B680-C27F4341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6353175" cy="260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11</xdr:col>
      <xdr:colOff>251460</xdr:colOff>
      <xdr:row>48</xdr:row>
      <xdr:rowOff>91440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A0A85D-8164-4E76-A723-AC64EED81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9280"/>
          <a:ext cx="7338060" cy="320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14</xdr:col>
      <xdr:colOff>91440</xdr:colOff>
      <xdr:row>14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C7469A-2278-4DFE-9531-0E35C2D34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"/>
          <a:ext cx="867918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9</xdr:col>
      <xdr:colOff>388620</xdr:colOff>
      <xdr:row>68</xdr:row>
      <xdr:rowOff>53340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5BFB7F-AA19-4E96-90C7-6D8AF109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3108960"/>
          <a:ext cx="5265420" cy="938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6</xdr:col>
      <xdr:colOff>731520</xdr:colOff>
      <xdr:row>26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55D823-3865-4047-A060-2D55AA05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2910840"/>
          <a:ext cx="3832860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18</xdr:col>
      <xdr:colOff>419100</xdr:colOff>
      <xdr:row>46</xdr:row>
      <xdr:rowOff>60960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88C0EC-D5A0-4678-B94C-B1D545090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5471160"/>
          <a:ext cx="11544300" cy="3169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17</xdr:col>
      <xdr:colOff>571500</xdr:colOff>
      <xdr:row>68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E9F436-CE76-4BDB-A13B-3249332D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9128760"/>
          <a:ext cx="11087100" cy="3512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16</xdr:col>
      <xdr:colOff>106680</xdr:colOff>
      <xdr:row>33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064741-0284-4FE0-AD7D-C97CD8D5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43200"/>
          <a:ext cx="9806940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15</xdr:col>
      <xdr:colOff>45720</xdr:colOff>
      <xdr:row>58</xdr:row>
      <xdr:rowOff>45720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90D7EB-E033-4841-AABA-1F52E5FD6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583680"/>
          <a:ext cx="9136380" cy="406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1"/>
  <sheetViews>
    <sheetView topLeftCell="A46" workbookViewId="0">
      <selection activeCell="B40" sqref="B40"/>
    </sheetView>
  </sheetViews>
  <sheetFormatPr defaultRowHeight="14.4" x14ac:dyDescent="0.3"/>
  <cols>
    <col min="5" max="5" width="15" customWidth="1"/>
    <col min="6" max="6" width="1.88671875" customWidth="1"/>
    <col min="7" max="7" width="12.109375" customWidth="1"/>
    <col min="8" max="8" width="1" customWidth="1"/>
    <col min="9" max="9" width="14" customWidth="1"/>
    <col min="10" max="10" width="1.88671875" customWidth="1"/>
    <col min="11" max="11" width="13.109375" customWidth="1"/>
    <col min="12" max="12" width="1.33203125" customWidth="1"/>
    <col min="13" max="13" width="12.44140625" customWidth="1"/>
    <col min="14" max="14" width="1.33203125" customWidth="1"/>
    <col min="15" max="15" width="13.33203125" customWidth="1"/>
  </cols>
  <sheetData>
    <row r="1" spans="2:18" s="15" customFormat="1" x14ac:dyDescent="0.3">
      <c r="B1" s="1" t="s">
        <v>6</v>
      </c>
      <c r="C1"/>
      <c r="D1"/>
      <c r="E1"/>
    </row>
    <row r="2" spans="2:18" s="15" customFormat="1" x14ac:dyDescent="0.3"/>
    <row r="3" spans="2:18" s="15" customFormat="1" x14ac:dyDescent="0.3">
      <c r="B3" s="32" t="s">
        <v>26</v>
      </c>
    </row>
    <row r="4" spans="2:18" s="15" customFormat="1" x14ac:dyDescent="0.3"/>
    <row r="5" spans="2:18" x14ac:dyDescent="0.3">
      <c r="E5" s="2" t="s">
        <v>11</v>
      </c>
      <c r="F5" s="2"/>
      <c r="G5" s="2" t="s">
        <v>1</v>
      </c>
      <c r="H5" s="2"/>
      <c r="I5" s="2" t="s">
        <v>2</v>
      </c>
      <c r="J5" s="2"/>
      <c r="K5" s="2" t="s">
        <v>3</v>
      </c>
      <c r="L5" s="2"/>
      <c r="M5" s="2" t="s">
        <v>4</v>
      </c>
      <c r="N5" s="2"/>
      <c r="O5" s="2" t="s">
        <v>12</v>
      </c>
      <c r="P5" s="3"/>
      <c r="Q5" s="2" t="s">
        <v>5</v>
      </c>
    </row>
    <row r="6" spans="2:18" x14ac:dyDescent="0.3">
      <c r="E6" s="33" t="s">
        <v>27</v>
      </c>
      <c r="F6" s="33"/>
      <c r="G6" s="33" t="s">
        <v>27</v>
      </c>
      <c r="H6" s="33"/>
      <c r="I6" s="33" t="s">
        <v>27</v>
      </c>
      <c r="J6" s="33"/>
      <c r="K6" s="33" t="s">
        <v>27</v>
      </c>
      <c r="L6" s="33"/>
      <c r="M6" s="33" t="s">
        <v>27</v>
      </c>
      <c r="N6" s="33"/>
      <c r="O6" s="33" t="s">
        <v>27</v>
      </c>
    </row>
    <row r="7" spans="2:18" s="15" customFormat="1" x14ac:dyDescent="0.3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2:18" s="15" customFormat="1" x14ac:dyDescent="0.3">
      <c r="B8" s="28">
        <v>43709</v>
      </c>
      <c r="C8" s="27"/>
      <c r="D8" s="27"/>
      <c r="E8" s="25">
        <f>O10</f>
        <v>62490285.479901552</v>
      </c>
      <c r="F8" s="29"/>
      <c r="G8" s="29"/>
      <c r="H8" s="29"/>
      <c r="I8" s="29"/>
      <c r="J8" s="29"/>
      <c r="K8" s="29">
        <f>G8-I8</f>
        <v>0</v>
      </c>
      <c r="L8" s="29"/>
      <c r="M8" s="29">
        <f>O8-K8-E8</f>
        <v>1524492.3882839605</v>
      </c>
      <c r="N8" s="29"/>
      <c r="O8" s="29">
        <f>78674162/1.229</f>
        <v>64014777.868185513</v>
      </c>
      <c r="P8" s="29"/>
      <c r="Q8" s="29"/>
      <c r="R8" s="27"/>
    </row>
    <row r="9" spans="2:18" s="15" customFormat="1" x14ac:dyDescent="0.3">
      <c r="B9" s="27"/>
      <c r="C9" s="27"/>
      <c r="D9" s="27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7"/>
    </row>
    <row r="10" spans="2:18" s="15" customFormat="1" x14ac:dyDescent="0.3">
      <c r="B10" s="28">
        <v>43678</v>
      </c>
      <c r="C10" s="27"/>
      <c r="D10" s="27"/>
      <c r="E10" s="25">
        <f>O12</f>
        <v>63763195.723684214</v>
      </c>
      <c r="F10" s="29"/>
      <c r="G10" s="29"/>
      <c r="H10" s="29"/>
      <c r="I10" s="29"/>
      <c r="J10" s="29"/>
      <c r="K10" s="29">
        <f>G10-I10</f>
        <v>0</v>
      </c>
      <c r="L10" s="29"/>
      <c r="M10" s="29">
        <f>O10-K10-E10</f>
        <v>-1272910.2437826619</v>
      </c>
      <c r="N10" s="29"/>
      <c r="O10" s="29">
        <f>76175658/1.219</f>
        <v>62490285.479901552</v>
      </c>
      <c r="P10" s="29"/>
      <c r="Q10" s="29"/>
      <c r="R10" s="27"/>
    </row>
    <row r="11" spans="2:18" s="15" customFormat="1" x14ac:dyDescent="0.3">
      <c r="B11" s="27"/>
      <c r="C11" s="27"/>
      <c r="D11" s="27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7"/>
    </row>
    <row r="12" spans="2:18" s="15" customFormat="1" x14ac:dyDescent="0.3">
      <c r="B12" s="28">
        <v>43647</v>
      </c>
      <c r="C12" s="27"/>
      <c r="D12" s="27"/>
      <c r="E12" s="25">
        <f>O14</f>
        <v>59906331</v>
      </c>
      <c r="F12" s="29"/>
      <c r="G12" s="29">
        <f>1759374+15</f>
        <v>1759389</v>
      </c>
      <c r="H12" s="29"/>
      <c r="I12" s="29"/>
      <c r="J12" s="29"/>
      <c r="K12" s="29">
        <f>G12-I12</f>
        <v>1759389</v>
      </c>
      <c r="L12" s="29"/>
      <c r="M12" s="29">
        <f>O12-K12-E12</f>
        <v>2097475.7236842141</v>
      </c>
      <c r="N12" s="29"/>
      <c r="O12" s="29">
        <f>77536046/1.216</f>
        <v>63763195.723684214</v>
      </c>
      <c r="P12" s="29"/>
      <c r="Q12" s="29"/>
      <c r="R12" s="27"/>
    </row>
    <row r="13" spans="2:18" s="15" customFormat="1" x14ac:dyDescent="0.3">
      <c r="B13" s="17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2:18" x14ac:dyDescent="0.3">
      <c r="B14" s="18">
        <v>43617</v>
      </c>
      <c r="E14" s="16">
        <f>O16</f>
        <v>56307580</v>
      </c>
      <c r="M14" s="25">
        <f>O14-E14</f>
        <v>3598751</v>
      </c>
      <c r="O14" s="25">
        <v>59906331</v>
      </c>
    </row>
    <row r="16" spans="2:18" x14ac:dyDescent="0.3">
      <c r="B16" s="14">
        <v>43525</v>
      </c>
      <c r="E16" s="4">
        <v>55604011</v>
      </c>
      <c r="F16" s="4"/>
      <c r="G16" s="4"/>
      <c r="H16" s="4"/>
      <c r="I16" s="4"/>
      <c r="J16" s="4"/>
      <c r="K16" s="4">
        <v>0</v>
      </c>
      <c r="L16" s="4"/>
      <c r="M16" s="4">
        <v>703569</v>
      </c>
      <c r="N16" s="6"/>
      <c r="O16" s="5">
        <v>56307580</v>
      </c>
    </row>
    <row r="17" spans="2:16" x14ac:dyDescent="0.3">
      <c r="B17" s="2"/>
    </row>
    <row r="18" spans="2:16" x14ac:dyDescent="0.3">
      <c r="B18" s="14">
        <v>43435</v>
      </c>
      <c r="E18" s="7">
        <v>54203333</v>
      </c>
      <c r="F18" s="7"/>
      <c r="G18" s="7">
        <v>0</v>
      </c>
      <c r="H18" s="7"/>
      <c r="I18" s="7"/>
      <c r="J18" s="7"/>
      <c r="K18" s="7">
        <v>0</v>
      </c>
      <c r="L18" s="7"/>
      <c r="M18" s="7">
        <v>1400678</v>
      </c>
      <c r="N18" s="8"/>
      <c r="O18" s="7">
        <v>55604011</v>
      </c>
    </row>
    <row r="19" spans="2:16" x14ac:dyDescent="0.3">
      <c r="B19" s="2"/>
    </row>
    <row r="20" spans="2:16" x14ac:dyDescent="0.3">
      <c r="B20" s="14">
        <v>43344</v>
      </c>
      <c r="E20" s="9">
        <v>50024092</v>
      </c>
      <c r="F20" s="9"/>
      <c r="G20" s="9">
        <v>0</v>
      </c>
      <c r="H20" s="9"/>
      <c r="I20" s="9"/>
      <c r="J20" s="9"/>
      <c r="K20" s="9">
        <v>0</v>
      </c>
      <c r="L20" s="9"/>
      <c r="M20" s="9">
        <v>4179241.077513434</v>
      </c>
      <c r="N20" s="10"/>
      <c r="O20" s="9">
        <v>54203333.077513434</v>
      </c>
    </row>
    <row r="21" spans="2:16" x14ac:dyDescent="0.3">
      <c r="B21" s="2"/>
    </row>
    <row r="22" spans="2:16" x14ac:dyDescent="0.3">
      <c r="B22" s="14">
        <v>43252</v>
      </c>
      <c r="E22" s="11">
        <v>48211178</v>
      </c>
      <c r="F22" s="11"/>
      <c r="G22" s="11">
        <v>0</v>
      </c>
      <c r="H22" s="11"/>
      <c r="I22" s="11"/>
      <c r="J22" s="11"/>
      <c r="K22" s="11">
        <v>0</v>
      </c>
      <c r="L22" s="11"/>
      <c r="M22" s="11">
        <v>1812914</v>
      </c>
      <c r="N22" s="12"/>
      <c r="O22" s="11">
        <v>50024092</v>
      </c>
    </row>
    <row r="23" spans="2:16" x14ac:dyDescent="0.3">
      <c r="B23" s="2"/>
    </row>
    <row r="24" spans="2:16" x14ac:dyDescent="0.3">
      <c r="B24" s="14">
        <v>43160</v>
      </c>
      <c r="E24" s="16"/>
      <c r="F24" s="16"/>
      <c r="G24" s="16">
        <v>45402589.090000004</v>
      </c>
      <c r="H24" s="16"/>
      <c r="I24" s="16"/>
      <c r="J24" s="16"/>
      <c r="K24" s="16">
        <v>45402589.090000004</v>
      </c>
      <c r="L24" s="16"/>
      <c r="M24" s="16">
        <v>2808588.9099999964</v>
      </c>
      <c r="N24" s="18"/>
      <c r="O24" s="16">
        <v>48211178</v>
      </c>
    </row>
    <row r="25" spans="2:16" x14ac:dyDescent="0.3">
      <c r="B25" s="2"/>
    </row>
    <row r="26" spans="2:16" x14ac:dyDescent="0.3">
      <c r="B26" s="14">
        <v>43070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2:16" x14ac:dyDescent="0.3">
      <c r="B27" s="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2:16" x14ac:dyDescent="0.3">
      <c r="B28" s="14">
        <v>42979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2:16" x14ac:dyDescent="0.3">
      <c r="B29" s="2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2:16" x14ac:dyDescent="0.3">
      <c r="B30" s="14">
        <v>42887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2:16" x14ac:dyDescent="0.3">
      <c r="B31" s="2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2:16" x14ac:dyDescent="0.3">
      <c r="B32" s="14">
        <v>42795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2:16" x14ac:dyDescent="0.3">
      <c r="B33" s="2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2:16" x14ac:dyDescent="0.3">
      <c r="B34" s="14">
        <v>42705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2:16" x14ac:dyDescent="0.3"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2:16" x14ac:dyDescent="0.3"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2:16" x14ac:dyDescent="0.3">
      <c r="E37" s="25">
        <f>E24</f>
        <v>0</v>
      </c>
      <c r="F37" s="25"/>
      <c r="G37" s="25">
        <f>SUM(G14:H34)</f>
        <v>45402589.090000004</v>
      </c>
      <c r="H37" s="25"/>
      <c r="I37" s="25"/>
      <c r="J37" s="25"/>
      <c r="K37" s="25">
        <f>SUM(K14:L34)</f>
        <v>45402589.090000004</v>
      </c>
      <c r="L37" s="25"/>
      <c r="M37" s="25">
        <f>SUM(M13:M34)</f>
        <v>14503741.98751343</v>
      </c>
      <c r="N37" s="25"/>
      <c r="O37" s="25">
        <f>K37+M37</f>
        <v>59906331.077513434</v>
      </c>
      <c r="P37" s="25"/>
    </row>
    <row r="38" spans="2:16" s="15" customFormat="1" x14ac:dyDescent="0.3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2:16" s="15" customFormat="1" x14ac:dyDescent="0.3">
      <c r="B39" s="17" t="s">
        <v>28</v>
      </c>
      <c r="C39" s="17"/>
      <c r="D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2:16" x14ac:dyDescent="0.3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 x14ac:dyDescent="0.3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69"/>
  <sheetViews>
    <sheetView topLeftCell="A37" workbookViewId="0">
      <selection activeCell="E64" sqref="E64"/>
    </sheetView>
  </sheetViews>
  <sheetFormatPr defaultRowHeight="14.4" x14ac:dyDescent="0.3"/>
  <cols>
    <col min="5" max="5" width="15.33203125" customWidth="1"/>
    <col min="6" max="6" width="1.6640625" customWidth="1"/>
    <col min="7" max="7" width="15.33203125" customWidth="1"/>
    <col min="8" max="8" width="1.33203125" customWidth="1"/>
    <col min="9" max="9" width="16.33203125" customWidth="1"/>
    <col min="10" max="10" width="0.6640625" customWidth="1"/>
    <col min="11" max="11" width="16.6640625" customWidth="1"/>
    <col min="12" max="12" width="1.33203125" customWidth="1"/>
    <col min="13" max="13" width="19.5546875" customWidth="1"/>
    <col min="14" max="14" width="0.5546875" customWidth="1"/>
    <col min="15" max="15" width="15.6640625" customWidth="1"/>
    <col min="16" max="16" width="1.5546875" customWidth="1"/>
    <col min="17" max="17" width="17.33203125" customWidth="1"/>
    <col min="21" max="21" width="9.88671875" bestFit="1" customWidth="1"/>
  </cols>
  <sheetData>
    <row r="1" spans="2:21" s="15" customFormat="1" x14ac:dyDescent="0.3"/>
    <row r="2" spans="2:21" s="15" customFormat="1" x14ac:dyDescent="0.3">
      <c r="B2" s="1" t="s">
        <v>7</v>
      </c>
      <c r="C2"/>
      <c r="D2"/>
      <c r="E2"/>
    </row>
    <row r="3" spans="2:21" s="15" customFormat="1" x14ac:dyDescent="0.3"/>
    <row r="4" spans="2:21" s="15" customFormat="1" x14ac:dyDescent="0.3">
      <c r="B4" s="15" t="s">
        <v>24</v>
      </c>
      <c r="D4" s="15" t="s">
        <v>25</v>
      </c>
    </row>
    <row r="5" spans="2:21" x14ac:dyDescent="0.3">
      <c r="E5" s="2" t="s">
        <v>0</v>
      </c>
      <c r="F5" s="2"/>
      <c r="G5" s="2" t="s">
        <v>1</v>
      </c>
      <c r="H5" s="2"/>
      <c r="I5" s="2" t="s">
        <v>2</v>
      </c>
      <c r="J5" s="2"/>
      <c r="K5" s="2" t="s">
        <v>3</v>
      </c>
      <c r="L5" s="2"/>
      <c r="M5" s="2" t="s">
        <v>4</v>
      </c>
      <c r="N5" s="2"/>
      <c r="O5" s="2" t="s">
        <v>0</v>
      </c>
      <c r="P5" s="3"/>
      <c r="Q5" s="2" t="s">
        <v>5</v>
      </c>
    </row>
    <row r="8" spans="2:21" s="15" customFormat="1" x14ac:dyDescent="0.3">
      <c r="B8" s="21">
        <v>43709</v>
      </c>
      <c r="E8" s="25">
        <f>O10</f>
        <v>31740619</v>
      </c>
      <c r="G8" s="25"/>
      <c r="H8" s="25"/>
      <c r="I8" s="25">
        <v>1132152</v>
      </c>
      <c r="J8" s="25"/>
      <c r="K8" s="25">
        <f>G8-I8</f>
        <v>-1132152</v>
      </c>
      <c r="L8" s="25"/>
      <c r="M8" s="25">
        <f>O8-K8-E8</f>
        <v>356038</v>
      </c>
      <c r="N8" s="25"/>
      <c r="O8" s="25">
        <v>30964505</v>
      </c>
      <c r="P8" s="25"/>
      <c r="Q8" s="25">
        <v>364134</v>
      </c>
    </row>
    <row r="9" spans="2:21" s="15" customFormat="1" x14ac:dyDescent="0.3"/>
    <row r="10" spans="2:21" s="15" customFormat="1" x14ac:dyDescent="0.3">
      <c r="B10" s="21">
        <v>43617</v>
      </c>
      <c r="E10" s="25">
        <f>O12</f>
        <v>30719076</v>
      </c>
      <c r="G10" s="25">
        <v>1002123</v>
      </c>
      <c r="H10" s="25"/>
      <c r="I10" s="25"/>
      <c r="J10" s="25"/>
      <c r="K10" s="25">
        <f>G10-I10</f>
        <v>1002123</v>
      </c>
      <c r="L10" s="25"/>
      <c r="M10" s="25">
        <f>O10-K10-E10</f>
        <v>19420</v>
      </c>
      <c r="N10" s="25"/>
      <c r="O10" s="25">
        <v>31740619</v>
      </c>
      <c r="P10" s="25"/>
      <c r="Q10" s="25">
        <v>544539</v>
      </c>
    </row>
    <row r="12" spans="2:21" x14ac:dyDescent="0.3">
      <c r="B12" s="6">
        <v>43525</v>
      </c>
      <c r="E12" s="13">
        <f>O14</f>
        <v>30354207</v>
      </c>
      <c r="F12" s="13"/>
      <c r="G12" s="13">
        <v>0</v>
      </c>
      <c r="H12" s="13"/>
      <c r="I12" s="13"/>
      <c r="J12" s="13"/>
      <c r="K12" s="13">
        <v>0</v>
      </c>
      <c r="L12" s="13"/>
      <c r="M12" s="25">
        <f t="shared" ref="M12:M34" si="0">O12-K12-E12</f>
        <v>364869</v>
      </c>
      <c r="N12" s="13"/>
      <c r="O12" s="13">
        <v>30719076</v>
      </c>
      <c r="P12" s="13"/>
      <c r="Q12" s="13">
        <v>396641</v>
      </c>
    </row>
    <row r="13" spans="2:21" x14ac:dyDescent="0.3">
      <c r="E13" s="13"/>
      <c r="F13" s="13"/>
      <c r="G13" s="13"/>
      <c r="H13" s="13"/>
      <c r="I13" s="13"/>
      <c r="J13" s="13"/>
      <c r="K13" s="13"/>
      <c r="L13" s="13"/>
      <c r="M13" s="25"/>
      <c r="N13" s="13"/>
      <c r="O13" s="13"/>
      <c r="P13" s="13"/>
      <c r="Q13" s="13"/>
    </row>
    <row r="14" spans="2:21" x14ac:dyDescent="0.3">
      <c r="B14" s="6">
        <v>43435</v>
      </c>
      <c r="E14" s="23">
        <f>O16</f>
        <v>30527222</v>
      </c>
      <c r="F14" s="13"/>
      <c r="G14" s="13">
        <v>0</v>
      </c>
      <c r="H14" s="13"/>
      <c r="I14" s="13"/>
      <c r="J14" s="13"/>
      <c r="K14" s="13">
        <v>0</v>
      </c>
      <c r="L14" s="13"/>
      <c r="M14" s="25">
        <f t="shared" si="0"/>
        <v>-173015</v>
      </c>
      <c r="N14" s="13"/>
      <c r="O14" s="13">
        <v>30354207</v>
      </c>
      <c r="P14" s="13"/>
      <c r="Q14" s="13">
        <v>602270</v>
      </c>
    </row>
    <row r="15" spans="2:21" x14ac:dyDescent="0.3">
      <c r="E15" s="13"/>
      <c r="F15" s="13"/>
      <c r="G15" s="13"/>
      <c r="H15" s="13"/>
      <c r="I15" s="13"/>
      <c r="J15" s="13"/>
      <c r="K15" s="13"/>
      <c r="L15" s="13"/>
      <c r="M15" s="25"/>
      <c r="N15" s="13"/>
      <c r="O15" s="13"/>
      <c r="P15" s="13"/>
      <c r="Q15" s="13"/>
    </row>
    <row r="16" spans="2:21" x14ac:dyDescent="0.3">
      <c r="B16" s="6">
        <v>43344</v>
      </c>
      <c r="E16" s="13">
        <v>28449942</v>
      </c>
      <c r="F16" s="13"/>
      <c r="G16" s="13">
        <v>2135997.7999999998</v>
      </c>
      <c r="H16" s="13"/>
      <c r="I16" s="13"/>
      <c r="J16" s="13"/>
      <c r="K16" s="13">
        <v>2135997.7999999998</v>
      </c>
      <c r="L16" s="13"/>
      <c r="M16" s="25">
        <f t="shared" si="0"/>
        <v>-58717.800000000745</v>
      </c>
      <c r="N16" s="13"/>
      <c r="O16" s="23">
        <v>30527222</v>
      </c>
      <c r="P16" s="13"/>
      <c r="Q16" s="13">
        <v>382911</v>
      </c>
      <c r="U16" s="13"/>
    </row>
    <row r="17" spans="2:17" x14ac:dyDescent="0.3">
      <c r="E17" s="13"/>
      <c r="F17" s="13"/>
      <c r="G17" s="13"/>
      <c r="H17" s="13"/>
      <c r="I17" s="13"/>
      <c r="J17" s="13"/>
      <c r="K17" s="13"/>
      <c r="L17" s="13"/>
      <c r="M17" s="25"/>
      <c r="N17" s="13"/>
      <c r="O17" s="13"/>
      <c r="P17" s="13"/>
      <c r="Q17" s="13"/>
    </row>
    <row r="18" spans="2:17" x14ac:dyDescent="0.3">
      <c r="B18" s="6">
        <v>43252</v>
      </c>
      <c r="E18" s="13">
        <v>26619031</v>
      </c>
      <c r="F18" s="13"/>
      <c r="G18" s="13">
        <v>1523486</v>
      </c>
      <c r="H18" s="13"/>
      <c r="I18" s="13"/>
      <c r="J18" s="13"/>
      <c r="K18" s="13">
        <v>1523486</v>
      </c>
      <c r="L18" s="13"/>
      <c r="M18" s="25">
        <f t="shared" si="0"/>
        <v>307425</v>
      </c>
      <c r="N18" s="13"/>
      <c r="O18" s="13">
        <v>28449942</v>
      </c>
      <c r="P18" s="13"/>
      <c r="Q18" s="13">
        <v>467618</v>
      </c>
    </row>
    <row r="19" spans="2:17" x14ac:dyDescent="0.3">
      <c r="E19" s="13"/>
      <c r="F19" s="13"/>
      <c r="G19" s="13"/>
      <c r="H19" s="13"/>
      <c r="I19" s="13"/>
      <c r="J19" s="13"/>
      <c r="K19" s="13"/>
      <c r="L19" s="13"/>
      <c r="M19" s="25"/>
      <c r="N19" s="13"/>
      <c r="O19" s="13"/>
      <c r="P19" s="13"/>
      <c r="Q19" s="13"/>
    </row>
    <row r="20" spans="2:17" x14ac:dyDescent="0.3">
      <c r="B20" s="6">
        <v>43160</v>
      </c>
      <c r="E20" s="19">
        <v>23303450</v>
      </c>
      <c r="F20" s="19"/>
      <c r="G20" s="19">
        <v>1793583.36</v>
      </c>
      <c r="H20" s="19"/>
      <c r="I20" s="19"/>
      <c r="J20" s="19"/>
      <c r="K20" s="19">
        <v>1793583.36</v>
      </c>
      <c r="L20" s="19"/>
      <c r="M20" s="25">
        <f t="shared" si="0"/>
        <v>1521998</v>
      </c>
      <c r="N20" s="21">
        <v>43070</v>
      </c>
      <c r="O20" s="23">
        <v>26619031.359999999</v>
      </c>
      <c r="P20" s="20"/>
      <c r="Q20" s="19">
        <v>317057</v>
      </c>
    </row>
    <row r="21" spans="2:17" x14ac:dyDescent="0.3">
      <c r="E21" s="13"/>
      <c r="F21" s="13"/>
      <c r="G21" s="13"/>
      <c r="H21" s="13"/>
      <c r="I21" s="13"/>
      <c r="J21" s="13"/>
      <c r="K21" s="13"/>
      <c r="L21" s="13"/>
      <c r="M21" s="25"/>
      <c r="N21" s="13"/>
      <c r="O21" s="13"/>
      <c r="P21" s="13"/>
      <c r="Q21" s="13"/>
    </row>
    <row r="22" spans="2:17" x14ac:dyDescent="0.3">
      <c r="B22" s="6">
        <v>43070</v>
      </c>
      <c r="E22" s="22">
        <v>18777325</v>
      </c>
      <c r="F22" s="22"/>
      <c r="G22" s="22">
        <v>5850247</v>
      </c>
      <c r="H22" s="22"/>
      <c r="I22" s="22"/>
      <c r="J22" s="22"/>
      <c r="K22" s="22">
        <v>5850247</v>
      </c>
      <c r="L22" s="22"/>
      <c r="M22" s="25">
        <f t="shared" si="0"/>
        <v>-1324122</v>
      </c>
      <c r="N22" s="22"/>
      <c r="O22" s="23">
        <v>23303450</v>
      </c>
      <c r="P22" s="24"/>
      <c r="Q22" s="22">
        <v>748236.44</v>
      </c>
    </row>
    <row r="23" spans="2:17" x14ac:dyDescent="0.3">
      <c r="E23" s="13"/>
      <c r="F23" s="13"/>
      <c r="G23" s="13"/>
      <c r="H23" s="13"/>
      <c r="I23" s="13"/>
      <c r="J23" s="13"/>
      <c r="K23" s="13"/>
      <c r="L23" s="13"/>
      <c r="M23" s="25"/>
      <c r="N23" s="13"/>
      <c r="O23" s="13"/>
      <c r="P23" s="13"/>
      <c r="Q23" s="13"/>
    </row>
    <row r="24" spans="2:17" x14ac:dyDescent="0.3">
      <c r="B24" s="6">
        <v>42979</v>
      </c>
      <c r="E24" s="13">
        <f>O26</f>
        <v>18777325</v>
      </c>
      <c r="F24" s="13"/>
      <c r="G24" s="13"/>
      <c r="H24" s="13"/>
      <c r="I24" s="13"/>
      <c r="J24" s="13"/>
      <c r="K24" s="13"/>
      <c r="L24" s="13"/>
      <c r="M24" s="25">
        <f t="shared" si="0"/>
        <v>0</v>
      </c>
      <c r="N24" s="13"/>
      <c r="O24" s="13">
        <f>E24</f>
        <v>18777325</v>
      </c>
      <c r="P24" s="13"/>
      <c r="Q24" s="13">
        <v>0</v>
      </c>
    </row>
    <row r="25" spans="2:17" x14ac:dyDescent="0.3">
      <c r="E25" s="13"/>
      <c r="F25" s="13"/>
      <c r="G25" s="13"/>
      <c r="H25" s="13"/>
      <c r="I25" s="13"/>
      <c r="J25" s="13"/>
      <c r="K25" s="13"/>
      <c r="L25" s="13"/>
      <c r="M25" s="25"/>
      <c r="N25" s="13"/>
      <c r="O25" s="13"/>
      <c r="P25" s="13"/>
      <c r="Q25" s="13"/>
    </row>
    <row r="26" spans="2:17" x14ac:dyDescent="0.3">
      <c r="B26" s="6">
        <v>42887</v>
      </c>
      <c r="E26" s="13">
        <v>15366042</v>
      </c>
      <c r="F26" s="13"/>
      <c r="G26" s="13">
        <v>3230359</v>
      </c>
      <c r="H26" s="13"/>
      <c r="I26" s="13"/>
      <c r="J26" s="13"/>
      <c r="K26" s="13">
        <f>G26-I26</f>
        <v>3230359</v>
      </c>
      <c r="L26" s="13"/>
      <c r="M26" s="25">
        <f t="shared" si="0"/>
        <v>180924</v>
      </c>
      <c r="N26" s="13"/>
      <c r="O26" s="13">
        <v>18777325</v>
      </c>
      <c r="P26" s="13"/>
      <c r="Q26" s="13">
        <v>202454</v>
      </c>
    </row>
    <row r="27" spans="2:17" x14ac:dyDescent="0.3">
      <c r="E27" s="13"/>
      <c r="F27" s="13"/>
      <c r="G27" s="13"/>
      <c r="H27" s="13"/>
      <c r="I27" s="13"/>
      <c r="J27" s="13"/>
      <c r="K27" s="13"/>
      <c r="L27" s="13"/>
      <c r="M27" s="25"/>
      <c r="N27" s="13"/>
      <c r="O27" s="13"/>
      <c r="P27" s="13"/>
      <c r="Q27" s="13"/>
    </row>
    <row r="28" spans="2:17" x14ac:dyDescent="0.3">
      <c r="B28" s="6">
        <v>42795</v>
      </c>
      <c r="E28" s="13">
        <v>13623241</v>
      </c>
      <c r="F28" s="13"/>
      <c r="G28" s="13">
        <v>2332414</v>
      </c>
      <c r="H28" s="13"/>
      <c r="I28" s="13"/>
      <c r="J28" s="13"/>
      <c r="K28" s="25">
        <f t="shared" ref="K28:K34" si="1">G28-I28</f>
        <v>2332414</v>
      </c>
      <c r="L28" s="13"/>
      <c r="M28" s="25">
        <f t="shared" si="0"/>
        <v>-589614</v>
      </c>
      <c r="N28" s="13"/>
      <c r="O28" s="13">
        <v>15366041</v>
      </c>
      <c r="P28" s="13"/>
      <c r="Q28" s="13">
        <v>852505</v>
      </c>
    </row>
    <row r="29" spans="2:17" x14ac:dyDescent="0.3">
      <c r="E29" s="13"/>
      <c r="F29" s="13"/>
      <c r="G29" s="13"/>
      <c r="H29" s="13"/>
      <c r="I29" s="13"/>
      <c r="J29" s="13"/>
      <c r="K29" s="25"/>
      <c r="L29" s="13"/>
      <c r="M29" s="25"/>
      <c r="N29" s="13"/>
      <c r="O29" s="13"/>
      <c r="P29" s="13"/>
      <c r="Q29" s="13"/>
    </row>
    <row r="30" spans="2:17" x14ac:dyDescent="0.3">
      <c r="B30" s="6">
        <v>42705</v>
      </c>
      <c r="E30" s="13">
        <v>18581339</v>
      </c>
      <c r="F30" s="13"/>
      <c r="G30" s="13"/>
      <c r="H30" s="13"/>
      <c r="I30" s="13">
        <v>4940369</v>
      </c>
      <c r="J30" s="13"/>
      <c r="K30" s="25">
        <f t="shared" si="1"/>
        <v>-4940369</v>
      </c>
      <c r="L30" s="13"/>
      <c r="M30" s="25">
        <f t="shared" si="0"/>
        <v>-17729</v>
      </c>
      <c r="N30" s="13"/>
      <c r="O30" s="13">
        <v>13623241</v>
      </c>
      <c r="P30" s="13"/>
      <c r="Q30" s="13">
        <v>0</v>
      </c>
    </row>
    <row r="31" spans="2:17" x14ac:dyDescent="0.3">
      <c r="E31" s="13"/>
      <c r="F31" s="13"/>
      <c r="G31" s="13"/>
      <c r="H31" s="13"/>
      <c r="I31" s="13"/>
      <c r="J31" s="13"/>
      <c r="K31" s="25"/>
      <c r="L31" s="13"/>
      <c r="M31" s="25"/>
      <c r="N31" s="13"/>
      <c r="O31" s="13"/>
      <c r="P31" s="13"/>
      <c r="Q31" s="13"/>
    </row>
    <row r="32" spans="2:17" x14ac:dyDescent="0.3">
      <c r="B32" s="21">
        <v>42614</v>
      </c>
      <c r="E32" s="13">
        <v>16988415</v>
      </c>
      <c r="F32" s="13"/>
      <c r="G32" s="13"/>
      <c r="H32" s="13"/>
      <c r="I32" s="13"/>
      <c r="J32" s="13"/>
      <c r="K32" s="25">
        <f t="shared" si="1"/>
        <v>0</v>
      </c>
      <c r="L32" s="13"/>
      <c r="M32" s="25">
        <f t="shared" si="0"/>
        <v>1592924</v>
      </c>
      <c r="N32" s="13"/>
      <c r="O32" s="13">
        <v>18581339</v>
      </c>
      <c r="P32" s="13"/>
      <c r="Q32" s="13">
        <v>0</v>
      </c>
    </row>
    <row r="33" spans="2:17" x14ac:dyDescent="0.3">
      <c r="E33" s="13"/>
      <c r="F33" s="13"/>
      <c r="G33" s="13"/>
      <c r="H33" s="13"/>
      <c r="I33" s="13"/>
      <c r="J33" s="13"/>
      <c r="K33" s="25"/>
      <c r="L33" s="13"/>
      <c r="M33" s="25"/>
      <c r="N33" s="13"/>
      <c r="O33" s="13"/>
      <c r="P33" s="13"/>
      <c r="Q33" s="13"/>
    </row>
    <row r="34" spans="2:17" x14ac:dyDescent="0.3">
      <c r="B34" s="21">
        <v>42522</v>
      </c>
      <c r="E34" s="13"/>
      <c r="F34" s="13"/>
      <c r="G34" s="13">
        <v>16061124</v>
      </c>
      <c r="H34" s="13"/>
      <c r="I34" s="13"/>
      <c r="J34" s="13"/>
      <c r="K34" s="25">
        <f t="shared" si="1"/>
        <v>16061124</v>
      </c>
      <c r="L34" s="13"/>
      <c r="M34" s="25">
        <f t="shared" si="0"/>
        <v>927291</v>
      </c>
      <c r="N34" s="13"/>
      <c r="O34" s="13">
        <v>16988415</v>
      </c>
      <c r="P34" s="13"/>
      <c r="Q34" s="13"/>
    </row>
    <row r="35" spans="2:17" x14ac:dyDescent="0.3">
      <c r="E35" s="13"/>
      <c r="F35" s="13"/>
      <c r="G35" s="13"/>
      <c r="H35" s="13"/>
      <c r="I35" s="13"/>
      <c r="J35" s="13"/>
      <c r="K35" s="25"/>
      <c r="L35" s="13"/>
      <c r="M35" s="13"/>
      <c r="N35" s="13"/>
      <c r="O35" s="13"/>
      <c r="P35" s="13"/>
      <c r="Q35" s="13"/>
    </row>
    <row r="36" spans="2:17" x14ac:dyDescent="0.3">
      <c r="B36" s="21"/>
      <c r="E36" s="13"/>
      <c r="F36" s="13"/>
      <c r="G36" s="13"/>
      <c r="H36" s="13"/>
      <c r="I36" s="13"/>
      <c r="J36" s="13"/>
      <c r="K36" s="25"/>
      <c r="L36" s="13"/>
      <c r="M36" s="25"/>
      <c r="N36" s="13"/>
      <c r="O36" s="13"/>
      <c r="P36" s="13"/>
      <c r="Q36" s="13"/>
    </row>
    <row r="37" spans="2:17" x14ac:dyDescent="0.3">
      <c r="E37" s="25">
        <f>E34</f>
        <v>0</v>
      </c>
      <c r="G37" s="25">
        <f>SUM(G7:G35)</f>
        <v>33929334.159999996</v>
      </c>
      <c r="I37" s="25">
        <f t="shared" ref="I37:M37" si="2">SUM(I7:I35)</f>
        <v>6072521</v>
      </c>
      <c r="J37" s="25">
        <f t="shared" si="2"/>
        <v>0</v>
      </c>
      <c r="K37" s="25">
        <f t="shared" si="2"/>
        <v>27856813.16</v>
      </c>
      <c r="L37" s="25">
        <f t="shared" si="2"/>
        <v>0</v>
      </c>
      <c r="M37" s="25">
        <f t="shared" si="2"/>
        <v>3107691.1999999993</v>
      </c>
      <c r="O37" s="25">
        <f>E37+K37+M37</f>
        <v>30964504.359999999</v>
      </c>
      <c r="Q37" s="25">
        <f>SUM(Q12:Q34)</f>
        <v>3969692.44</v>
      </c>
    </row>
    <row r="38" spans="2:17" x14ac:dyDescent="0.3">
      <c r="K38" s="25">
        <f>G37-I37-K37</f>
        <v>0</v>
      </c>
    </row>
    <row r="39" spans="2:17" x14ac:dyDescent="0.3">
      <c r="K39" s="25"/>
      <c r="O39" s="25"/>
    </row>
    <row r="40" spans="2:17" x14ac:dyDescent="0.3">
      <c r="K40" s="25"/>
    </row>
    <row r="41" spans="2:17" s="15" customFormat="1" x14ac:dyDescent="0.3">
      <c r="K41" s="25"/>
    </row>
    <row r="42" spans="2:17" s="15" customFormat="1" x14ac:dyDescent="0.3">
      <c r="K42" s="25"/>
    </row>
    <row r="43" spans="2:17" s="15" customFormat="1" x14ac:dyDescent="0.3">
      <c r="K43" s="25"/>
    </row>
    <row r="44" spans="2:17" s="15" customFormat="1" x14ac:dyDescent="0.3">
      <c r="K44" s="25"/>
    </row>
    <row r="45" spans="2:17" s="15" customFormat="1" x14ac:dyDescent="0.3">
      <c r="K45" s="25"/>
    </row>
    <row r="46" spans="2:17" s="15" customFormat="1" x14ac:dyDescent="0.3">
      <c r="K46" s="25"/>
    </row>
    <row r="47" spans="2:17" s="15" customFormat="1" x14ac:dyDescent="0.3">
      <c r="K47" s="25"/>
    </row>
    <row r="48" spans="2:17" s="15" customFormat="1" x14ac:dyDescent="0.3">
      <c r="K48" s="25"/>
    </row>
    <row r="49" spans="11:11" s="15" customFormat="1" x14ac:dyDescent="0.3">
      <c r="K49" s="25"/>
    </row>
    <row r="50" spans="11:11" s="15" customFormat="1" x14ac:dyDescent="0.3">
      <c r="K50" s="25"/>
    </row>
    <row r="51" spans="11:11" s="15" customFormat="1" x14ac:dyDescent="0.3">
      <c r="K51" s="25"/>
    </row>
    <row r="52" spans="11:11" s="15" customFormat="1" x14ac:dyDescent="0.3">
      <c r="K52" s="25"/>
    </row>
    <row r="53" spans="11:11" s="15" customFormat="1" x14ac:dyDescent="0.3">
      <c r="K53" s="25"/>
    </row>
    <row r="54" spans="11:11" s="15" customFormat="1" x14ac:dyDescent="0.3">
      <c r="K54" s="25"/>
    </row>
    <row r="55" spans="11:11" s="15" customFormat="1" x14ac:dyDescent="0.3">
      <c r="K55" s="25"/>
    </row>
    <row r="56" spans="11:11" s="15" customFormat="1" x14ac:dyDescent="0.3">
      <c r="K56" s="25"/>
    </row>
    <row r="57" spans="11:11" s="15" customFormat="1" x14ac:dyDescent="0.3">
      <c r="K57" s="25"/>
    </row>
    <row r="58" spans="11:11" s="15" customFormat="1" x14ac:dyDescent="0.3">
      <c r="K58" s="25"/>
    </row>
    <row r="59" spans="11:11" s="15" customFormat="1" x14ac:dyDescent="0.3">
      <c r="K59" s="25"/>
    </row>
    <row r="60" spans="11:11" s="15" customFormat="1" x14ac:dyDescent="0.3">
      <c r="K60" s="25"/>
    </row>
    <row r="62" spans="11:11" s="15" customFormat="1" x14ac:dyDescent="0.3"/>
    <row r="63" spans="11:11" s="15" customFormat="1" x14ac:dyDescent="0.3"/>
    <row r="64" spans="11:11" s="15" customFormat="1" x14ac:dyDescent="0.3"/>
    <row r="65" spans="5:5" s="15" customFormat="1" x14ac:dyDescent="0.3"/>
    <row r="69" spans="5:5" x14ac:dyDescent="0.3">
      <c r="E69" s="2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3"/>
  <sheetViews>
    <sheetView topLeftCell="A25" workbookViewId="0">
      <selection activeCell="B30" sqref="B30"/>
    </sheetView>
  </sheetViews>
  <sheetFormatPr defaultRowHeight="14.4" x14ac:dyDescent="0.3"/>
  <cols>
    <col min="5" max="5" width="14.109375" customWidth="1"/>
    <col min="7" max="7" width="14.33203125" customWidth="1"/>
    <col min="11" max="11" width="12.6640625" customWidth="1"/>
    <col min="15" max="15" width="12.33203125" customWidth="1"/>
  </cols>
  <sheetData>
    <row r="1" spans="1:17" x14ac:dyDescent="0.3">
      <c r="A1" s="15" t="s">
        <v>8</v>
      </c>
      <c r="B1" s="15"/>
      <c r="C1" s="15"/>
      <c r="D1" s="15"/>
      <c r="E1" s="15" t="s">
        <v>0</v>
      </c>
      <c r="F1" s="15"/>
      <c r="G1" s="15" t="s">
        <v>1</v>
      </c>
      <c r="H1" s="15"/>
      <c r="I1" s="15" t="s">
        <v>2</v>
      </c>
      <c r="J1" s="15"/>
      <c r="K1" s="15" t="s">
        <v>3</v>
      </c>
      <c r="L1" s="15"/>
      <c r="M1" s="15" t="s">
        <v>4</v>
      </c>
      <c r="N1" s="15"/>
      <c r="O1" s="15" t="s">
        <v>0</v>
      </c>
      <c r="P1" s="3"/>
      <c r="Q1" s="15" t="s">
        <v>5</v>
      </c>
    </row>
    <row r="2" spans="1:17" x14ac:dyDescent="0.3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3">
      <c r="A3" s="15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x14ac:dyDescent="0.3">
      <c r="A4" s="15"/>
      <c r="B4" s="21">
        <v>43709</v>
      </c>
      <c r="C4" s="15"/>
      <c r="D4" s="15"/>
      <c r="E4" s="25">
        <f>O6</f>
        <v>43051238</v>
      </c>
      <c r="F4" s="15"/>
      <c r="G4" s="15"/>
      <c r="H4" s="15"/>
      <c r="I4" s="15"/>
      <c r="J4" s="15"/>
      <c r="K4" s="15">
        <v>0</v>
      </c>
      <c r="L4" s="15"/>
      <c r="M4" s="25">
        <f>O4-E4</f>
        <v>322395</v>
      </c>
      <c r="N4" s="15"/>
      <c r="O4" s="25">
        <v>43373633</v>
      </c>
      <c r="P4" s="15"/>
      <c r="Q4" s="15"/>
    </row>
    <row r="5" spans="1:17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3">
      <c r="A6" s="15"/>
      <c r="B6" s="21">
        <v>43617</v>
      </c>
      <c r="C6" s="15"/>
      <c r="D6" s="15"/>
      <c r="E6" s="25">
        <f>O8</f>
        <v>42498560.740000002</v>
      </c>
      <c r="F6" s="15"/>
      <c r="G6" s="15"/>
      <c r="H6" s="15"/>
      <c r="I6" s="15"/>
      <c r="J6" s="15"/>
      <c r="K6" s="15">
        <v>0</v>
      </c>
      <c r="L6" s="15"/>
      <c r="M6" s="25">
        <f>O6-E6</f>
        <v>552677.25999999791</v>
      </c>
      <c r="N6" s="15"/>
      <c r="O6" s="25">
        <v>43051238</v>
      </c>
      <c r="P6" s="15"/>
      <c r="Q6" s="15"/>
    </row>
    <row r="7" spans="1:17" x14ac:dyDescent="0.3">
      <c r="A7" s="15"/>
      <c r="B7" s="21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x14ac:dyDescent="0.3">
      <c r="A8" s="15"/>
      <c r="B8" s="21">
        <v>43525</v>
      </c>
      <c r="C8" s="15"/>
      <c r="D8" s="15"/>
      <c r="E8" s="25">
        <v>41938208</v>
      </c>
      <c r="F8" s="25"/>
      <c r="G8" s="25"/>
      <c r="H8" s="25"/>
      <c r="I8" s="25"/>
      <c r="J8" s="25"/>
      <c r="K8" s="25">
        <v>0</v>
      </c>
      <c r="L8" s="25"/>
      <c r="M8" s="25">
        <v>560352.74000000209</v>
      </c>
      <c r="N8" s="25"/>
      <c r="O8" s="25">
        <v>42498560.740000002</v>
      </c>
      <c r="P8" s="15"/>
      <c r="Q8" s="15"/>
    </row>
    <row r="9" spans="1:17" x14ac:dyDescent="0.3">
      <c r="A9" s="15"/>
      <c r="B9" s="15"/>
      <c r="C9" s="15"/>
      <c r="D9" s="1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15"/>
      <c r="Q9" s="15"/>
    </row>
    <row r="10" spans="1:17" x14ac:dyDescent="0.3">
      <c r="A10" s="15"/>
      <c r="B10" s="21">
        <v>43435</v>
      </c>
      <c r="C10" s="15"/>
      <c r="D10" s="15"/>
      <c r="E10" s="25">
        <v>42014968</v>
      </c>
      <c r="F10" s="25"/>
      <c r="G10" s="25"/>
      <c r="H10" s="25"/>
      <c r="I10" s="25"/>
      <c r="J10" s="25"/>
      <c r="K10" s="25">
        <v>0</v>
      </c>
      <c r="L10" s="25"/>
      <c r="M10" s="25">
        <v>-76760</v>
      </c>
      <c r="N10" s="25"/>
      <c r="O10" s="25">
        <v>41938208</v>
      </c>
      <c r="P10" s="15"/>
      <c r="Q10" s="15"/>
    </row>
    <row r="11" spans="1:17" x14ac:dyDescent="0.3">
      <c r="A11" s="15"/>
      <c r="B11" s="15"/>
      <c r="C11" s="15"/>
      <c r="D11" s="1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15"/>
      <c r="Q11" s="15"/>
    </row>
    <row r="12" spans="1:17" x14ac:dyDescent="0.3">
      <c r="A12" s="15"/>
      <c r="B12" s="21">
        <v>43344</v>
      </c>
      <c r="C12" s="15"/>
      <c r="D12" s="15"/>
      <c r="E12" s="25">
        <v>41823067</v>
      </c>
      <c r="F12" s="25"/>
      <c r="G12" s="25"/>
      <c r="H12" s="25"/>
      <c r="I12" s="25"/>
      <c r="J12" s="25"/>
      <c r="K12" s="25">
        <v>0</v>
      </c>
      <c r="L12" s="25"/>
      <c r="M12" s="25">
        <v>191901</v>
      </c>
      <c r="N12" s="25"/>
      <c r="O12" s="25">
        <v>42014968</v>
      </c>
      <c r="P12" s="15"/>
      <c r="Q12" s="15"/>
    </row>
    <row r="13" spans="1:17" x14ac:dyDescent="0.3">
      <c r="A13" s="15"/>
      <c r="B13" s="15"/>
      <c r="C13" s="15"/>
      <c r="D13" s="1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15"/>
      <c r="Q13" s="15"/>
    </row>
    <row r="14" spans="1:17" x14ac:dyDescent="0.3">
      <c r="A14" s="15"/>
      <c r="B14" s="21">
        <v>43252</v>
      </c>
      <c r="C14" s="15"/>
      <c r="D14" s="15"/>
      <c r="E14" s="25">
        <v>41527538</v>
      </c>
      <c r="F14" s="25"/>
      <c r="G14" s="25"/>
      <c r="H14" s="25"/>
      <c r="I14" s="25"/>
      <c r="J14" s="25"/>
      <c r="K14" s="25">
        <v>0</v>
      </c>
      <c r="L14" s="25"/>
      <c r="M14" s="25">
        <v>295529</v>
      </c>
      <c r="N14" s="25"/>
      <c r="O14" s="25">
        <v>41823067</v>
      </c>
      <c r="P14" s="15"/>
      <c r="Q14" s="15"/>
    </row>
    <row r="15" spans="1:17" x14ac:dyDescent="0.3">
      <c r="A15" s="15"/>
      <c r="B15" s="15"/>
      <c r="C15" s="15"/>
      <c r="D15" s="1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15"/>
      <c r="Q15" s="15"/>
    </row>
    <row r="16" spans="1:17" x14ac:dyDescent="0.3">
      <c r="A16" s="15"/>
      <c r="B16" s="21">
        <v>43160</v>
      </c>
      <c r="C16" s="15"/>
      <c r="D16" s="15"/>
      <c r="E16" s="25">
        <v>41086164</v>
      </c>
      <c r="F16" s="25"/>
      <c r="G16" s="25"/>
      <c r="H16" s="25"/>
      <c r="I16" s="25"/>
      <c r="J16" s="25"/>
      <c r="K16" s="25">
        <v>0</v>
      </c>
      <c r="L16" s="25"/>
      <c r="M16" s="25">
        <v>441374</v>
      </c>
      <c r="N16" s="25"/>
      <c r="O16" s="25">
        <v>41527538</v>
      </c>
      <c r="P16" s="15"/>
      <c r="Q16" s="15"/>
    </row>
    <row r="17" spans="1:17" x14ac:dyDescent="0.3">
      <c r="A17" s="15"/>
      <c r="B17" s="15"/>
      <c r="C17" s="15"/>
      <c r="D17" s="1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15"/>
      <c r="Q17" s="15"/>
    </row>
    <row r="18" spans="1:17" x14ac:dyDescent="0.3">
      <c r="A18" s="15"/>
      <c r="B18" s="21">
        <v>43070</v>
      </c>
      <c r="C18" s="15"/>
      <c r="D18" s="15"/>
      <c r="E18" s="25">
        <v>40506621</v>
      </c>
      <c r="F18" s="25"/>
      <c r="G18" s="25"/>
      <c r="H18" s="25"/>
      <c r="I18" s="25"/>
      <c r="J18" s="25"/>
      <c r="K18" s="25">
        <v>0</v>
      </c>
      <c r="L18" s="25"/>
      <c r="M18" s="25">
        <v>579542.88000000268</v>
      </c>
      <c r="N18" s="25"/>
      <c r="O18" s="25">
        <v>41086163.880000003</v>
      </c>
      <c r="P18" s="15"/>
      <c r="Q18" s="15"/>
    </row>
    <row r="19" spans="1:17" x14ac:dyDescent="0.3">
      <c r="A19" s="15"/>
      <c r="B19" s="15"/>
      <c r="C19" s="15"/>
      <c r="D19" s="1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5"/>
      <c r="Q19" s="15"/>
    </row>
    <row r="20" spans="1:17" x14ac:dyDescent="0.3">
      <c r="A20" s="15"/>
      <c r="B20" s="21">
        <v>42979</v>
      </c>
      <c r="C20" s="15"/>
      <c r="D20" s="15"/>
      <c r="E20" s="25">
        <f>O22</f>
        <v>39969296</v>
      </c>
      <c r="F20" s="25"/>
      <c r="G20" s="25"/>
      <c r="H20" s="25"/>
      <c r="I20" s="25"/>
      <c r="J20" s="25"/>
      <c r="K20" s="25">
        <v>0</v>
      </c>
      <c r="L20" s="25"/>
      <c r="M20" s="25">
        <f>O20-E20</f>
        <v>537324</v>
      </c>
      <c r="N20" s="25"/>
      <c r="O20" s="25">
        <v>40506620</v>
      </c>
      <c r="P20" s="15"/>
      <c r="Q20" s="15"/>
    </row>
    <row r="21" spans="1:17" x14ac:dyDescent="0.3">
      <c r="A21" s="15"/>
      <c r="B21" s="15"/>
      <c r="C21" s="15"/>
      <c r="D21" s="1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5"/>
      <c r="Q21" s="15"/>
    </row>
    <row r="22" spans="1:17" x14ac:dyDescent="0.3">
      <c r="A22" s="15"/>
      <c r="B22" s="21">
        <v>42887</v>
      </c>
      <c r="C22" s="15"/>
      <c r="D22" s="15"/>
      <c r="E22" s="25">
        <v>0</v>
      </c>
      <c r="F22" s="25"/>
      <c r="G22" s="25">
        <v>40000000</v>
      </c>
      <c r="H22" s="25"/>
      <c r="I22" s="25"/>
      <c r="J22" s="25"/>
      <c r="K22" s="25">
        <f>G22-I22</f>
        <v>40000000</v>
      </c>
      <c r="L22" s="25"/>
      <c r="M22" s="25">
        <f>O22-K22</f>
        <v>-30704</v>
      </c>
      <c r="N22" s="25"/>
      <c r="O22" s="25">
        <v>39969296</v>
      </c>
      <c r="P22" s="15"/>
      <c r="Q22" s="15"/>
    </row>
    <row r="23" spans="1:17" x14ac:dyDescent="0.3">
      <c r="A23" s="15"/>
      <c r="B23" s="15"/>
      <c r="C23" s="15"/>
      <c r="D23" s="1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5"/>
      <c r="Q23" s="15"/>
    </row>
    <row r="24" spans="1:17" x14ac:dyDescent="0.3">
      <c r="A24" s="15"/>
      <c r="B24" s="21">
        <v>42795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x14ac:dyDescent="0.3">
      <c r="A26" s="15"/>
      <c r="B26" s="21">
        <v>42705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x14ac:dyDescent="0.3">
      <c r="A28" s="15"/>
      <c r="B28" s="15"/>
      <c r="C28" s="15"/>
      <c r="D28" s="15"/>
      <c r="E28" s="25">
        <f>E22</f>
        <v>0</v>
      </c>
      <c r="F28" s="15"/>
      <c r="G28" s="25">
        <f>G22</f>
        <v>40000000</v>
      </c>
      <c r="H28" s="15"/>
      <c r="I28" s="15"/>
      <c r="J28" s="15"/>
      <c r="K28" s="25">
        <f>K22</f>
        <v>40000000</v>
      </c>
      <c r="L28" s="15"/>
      <c r="M28" s="25">
        <f>SUM(M6:M26)</f>
        <v>3051236.8800000027</v>
      </c>
      <c r="N28" s="15"/>
      <c r="O28" s="25">
        <f>K28+M28</f>
        <v>43051236.880000003</v>
      </c>
      <c r="P28" s="15"/>
      <c r="Q28" s="15"/>
    </row>
    <row r="30" spans="1:17" s="15" customFormat="1" x14ac:dyDescent="0.3">
      <c r="B30" s="15" t="s">
        <v>29</v>
      </c>
    </row>
    <row r="31" spans="1:17" s="15" customFormat="1" x14ac:dyDescent="0.3"/>
    <row r="32" spans="1:17" s="15" customFormat="1" x14ac:dyDescent="0.3"/>
    <row r="33" s="15" customFormat="1" x14ac:dyDescent="0.3"/>
    <row r="34" s="15" customFormat="1" x14ac:dyDescent="0.3"/>
    <row r="35" s="15" customFormat="1" x14ac:dyDescent="0.3"/>
    <row r="36" s="15" customFormat="1" x14ac:dyDescent="0.3"/>
    <row r="37" s="15" customFormat="1" x14ac:dyDescent="0.3"/>
    <row r="38" s="15" customFormat="1" x14ac:dyDescent="0.3"/>
    <row r="39" s="15" customFormat="1" x14ac:dyDescent="0.3"/>
    <row r="40" s="15" customFormat="1" x14ac:dyDescent="0.3"/>
    <row r="41" s="15" customFormat="1" x14ac:dyDescent="0.3"/>
    <row r="42" s="15" customFormat="1" x14ac:dyDescent="0.3"/>
    <row r="43" s="15" customFormat="1" x14ac:dyDescent="0.3"/>
    <row r="44" s="15" customFormat="1" x14ac:dyDescent="0.3"/>
    <row r="45" s="15" customFormat="1" x14ac:dyDescent="0.3"/>
    <row r="46" s="15" customFormat="1" x14ac:dyDescent="0.3"/>
    <row r="47" s="15" customFormat="1" x14ac:dyDescent="0.3"/>
    <row r="48" s="15" customFormat="1" x14ac:dyDescent="0.3"/>
    <row r="49" spans="1:1" s="15" customFormat="1" x14ac:dyDescent="0.3"/>
    <row r="50" spans="1:1" s="15" customFormat="1" x14ac:dyDescent="0.3"/>
    <row r="51" spans="1:1" s="15" customFormat="1" x14ac:dyDescent="0.3"/>
    <row r="52" spans="1:1" x14ac:dyDescent="0.3">
      <c r="A52" s="17" t="s">
        <v>13</v>
      </c>
    </row>
    <row r="73" ht="12.6" customHeight="1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"/>
  <sheetViews>
    <sheetView topLeftCell="A22" workbookViewId="0">
      <selection activeCell="B18" sqref="B18"/>
    </sheetView>
  </sheetViews>
  <sheetFormatPr defaultRowHeight="14.4" x14ac:dyDescent="0.3"/>
  <cols>
    <col min="1" max="1" width="9.6640625" bestFit="1" customWidth="1"/>
  </cols>
  <sheetData>
    <row r="1" spans="1:17" x14ac:dyDescent="0.3">
      <c r="A1" s="17" t="s">
        <v>21</v>
      </c>
      <c r="B1" s="17"/>
      <c r="C1" s="17"/>
    </row>
    <row r="2" spans="1:17" x14ac:dyDescent="0.3">
      <c r="A2" s="17" t="s">
        <v>14</v>
      </c>
      <c r="B2" s="17"/>
      <c r="C2" s="17"/>
    </row>
    <row r="3" spans="1:17" x14ac:dyDescent="0.3">
      <c r="A3" s="17" t="s">
        <v>15</v>
      </c>
      <c r="B3" s="17"/>
      <c r="C3" s="17"/>
    </row>
    <row r="4" spans="1:17" x14ac:dyDescent="0.3">
      <c r="E4" s="15" t="s">
        <v>0</v>
      </c>
      <c r="F4" s="15"/>
      <c r="G4" s="15" t="s">
        <v>1</v>
      </c>
      <c r="H4" s="15"/>
      <c r="I4" s="15" t="s">
        <v>2</v>
      </c>
      <c r="J4" s="15"/>
      <c r="K4" s="15" t="s">
        <v>3</v>
      </c>
      <c r="L4" s="15"/>
      <c r="M4" s="15" t="s">
        <v>4</v>
      </c>
      <c r="N4" s="15"/>
      <c r="O4" s="15" t="s">
        <v>0</v>
      </c>
      <c r="P4" s="3"/>
      <c r="Q4" s="15" t="s">
        <v>5</v>
      </c>
    </row>
    <row r="6" spans="1:17" x14ac:dyDescent="0.3">
      <c r="A6" s="30">
        <v>43738</v>
      </c>
      <c r="E6">
        <v>0</v>
      </c>
      <c r="O6">
        <v>0</v>
      </c>
    </row>
    <row r="8" spans="1:17" x14ac:dyDescent="0.3">
      <c r="A8" t="s">
        <v>16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28"/>
  <sheetViews>
    <sheetView topLeftCell="A43" workbookViewId="0">
      <selection activeCell="B50" sqref="B50"/>
    </sheetView>
  </sheetViews>
  <sheetFormatPr defaultRowHeight="14.4" x14ac:dyDescent="0.3"/>
  <cols>
    <col min="1" max="1" width="11.44140625" customWidth="1"/>
    <col min="2" max="2" width="9.6640625" bestFit="1" customWidth="1"/>
    <col min="7" max="7" width="11.6640625" bestFit="1" customWidth="1"/>
    <col min="11" max="11" width="10.109375" bestFit="1" customWidth="1"/>
    <col min="15" max="15" width="11.6640625" bestFit="1" customWidth="1"/>
    <col min="17" max="17" width="12.44140625" customWidth="1"/>
  </cols>
  <sheetData>
    <row r="2" spans="1:17" x14ac:dyDescent="0.3">
      <c r="A2" t="s">
        <v>19</v>
      </c>
    </row>
    <row r="3" spans="1:17" s="15" customFormat="1" x14ac:dyDescent="0.3"/>
    <row r="4" spans="1:17" x14ac:dyDescent="0.3">
      <c r="A4" t="s">
        <v>22</v>
      </c>
      <c r="C4" t="s">
        <v>23</v>
      </c>
    </row>
    <row r="5" spans="1:17" ht="27.75" customHeight="1" x14ac:dyDescent="0.3">
      <c r="A5" s="15"/>
      <c r="B5" s="15"/>
      <c r="C5" s="15"/>
      <c r="D5" s="15"/>
      <c r="E5" s="15" t="s">
        <v>0</v>
      </c>
      <c r="F5" s="15"/>
      <c r="G5" s="15" t="s">
        <v>1</v>
      </c>
      <c r="H5" s="15"/>
      <c r="I5" s="15" t="s">
        <v>2</v>
      </c>
      <c r="J5" s="15"/>
      <c r="K5" s="15" t="s">
        <v>3</v>
      </c>
      <c r="L5" s="15"/>
      <c r="M5" s="15" t="s">
        <v>4</v>
      </c>
      <c r="N5" s="15"/>
      <c r="O5" s="15" t="s">
        <v>0</v>
      </c>
      <c r="P5" s="3"/>
      <c r="Q5" s="31" t="s">
        <v>18</v>
      </c>
    </row>
    <row r="6" spans="1:17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3">
      <c r="A7" s="30"/>
      <c r="B7" s="30">
        <v>43738</v>
      </c>
      <c r="C7" s="15" t="s">
        <v>17</v>
      </c>
      <c r="D7" s="15"/>
      <c r="E7" s="15">
        <v>0</v>
      </c>
      <c r="F7" s="15"/>
      <c r="G7" s="25">
        <v>12493168</v>
      </c>
      <c r="H7" s="25"/>
      <c r="I7" s="25"/>
      <c r="J7" s="25"/>
      <c r="K7" s="25">
        <f>G7-I7</f>
        <v>12493168</v>
      </c>
      <c r="L7" s="25"/>
      <c r="M7" s="25">
        <f>O7-K7-E7</f>
        <v>472196.52400325425</v>
      </c>
      <c r="N7" s="25"/>
      <c r="O7" s="25">
        <f>15934433/1.229</f>
        <v>12965364.524003254</v>
      </c>
      <c r="P7" s="25"/>
      <c r="Q7" s="25">
        <v>0</v>
      </c>
    </row>
    <row r="8" spans="1:17" x14ac:dyDescent="0.3"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x14ac:dyDescent="0.3"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x14ac:dyDescent="0.3">
      <c r="B10" s="17"/>
      <c r="D10" s="17"/>
      <c r="E10" s="17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x14ac:dyDescent="0.3"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x14ac:dyDescent="0.3">
      <c r="C12" s="26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x14ac:dyDescent="0.3"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x14ac:dyDescent="0.3">
      <c r="B14" s="30">
        <v>43830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x14ac:dyDescent="0.3"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x14ac:dyDescent="0.3"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7:17" x14ac:dyDescent="0.3"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7:17" x14ac:dyDescent="0.3"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7:17" x14ac:dyDescent="0.3"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7:17" x14ac:dyDescent="0.3"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7:17" x14ac:dyDescent="0.3"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7:17" x14ac:dyDescent="0.3"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7:17" x14ac:dyDescent="0.3"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7:17" x14ac:dyDescent="0.3"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7:17" x14ac:dyDescent="0.3"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7:17" x14ac:dyDescent="0.3"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7:17" x14ac:dyDescent="0.3"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7:17" x14ac:dyDescent="0.3"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5"/>
  <sheetViews>
    <sheetView tabSelected="1" topLeftCell="A4" workbookViewId="0">
      <selection activeCell="B10" sqref="B10:E13"/>
    </sheetView>
  </sheetViews>
  <sheetFormatPr defaultRowHeight="14.4" x14ac:dyDescent="0.3"/>
  <cols>
    <col min="2" max="2" width="12.88671875" customWidth="1"/>
    <col min="5" max="5" width="9.33203125" bestFit="1" customWidth="1"/>
    <col min="7" max="7" width="10.109375" bestFit="1" customWidth="1"/>
    <col min="11" max="11" width="10.109375" bestFit="1" customWidth="1"/>
    <col min="15" max="15" width="10.109375" bestFit="1" customWidth="1"/>
  </cols>
  <sheetData>
    <row r="1" spans="1:18" x14ac:dyDescent="0.3">
      <c r="A1" t="s">
        <v>20</v>
      </c>
    </row>
    <row r="4" spans="1:18" x14ac:dyDescent="0.3">
      <c r="B4" s="15"/>
      <c r="C4" s="15"/>
      <c r="D4" s="15"/>
      <c r="E4" s="15" t="s">
        <v>11</v>
      </c>
      <c r="F4" s="15"/>
      <c r="G4" s="15" t="s">
        <v>1</v>
      </c>
      <c r="H4" s="15"/>
      <c r="I4" s="15" t="s">
        <v>2</v>
      </c>
      <c r="J4" s="15"/>
      <c r="K4" s="15" t="s">
        <v>3</v>
      </c>
      <c r="L4" s="15"/>
      <c r="M4" s="15" t="s">
        <v>4</v>
      </c>
      <c r="N4" s="15"/>
      <c r="O4" s="15" t="s">
        <v>0</v>
      </c>
      <c r="P4" s="3"/>
      <c r="Q4" s="15" t="s">
        <v>5</v>
      </c>
    </row>
    <row r="5" spans="1:18" x14ac:dyDescent="0.3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8" x14ac:dyDescent="0.3">
      <c r="B6" s="30">
        <v>43738</v>
      </c>
      <c r="C6" s="15"/>
      <c r="D6" s="15"/>
      <c r="E6" s="25">
        <v>0</v>
      </c>
      <c r="F6" s="25"/>
      <c r="G6" s="25">
        <v>27169338</v>
      </c>
      <c r="H6" s="25"/>
      <c r="I6" s="25"/>
      <c r="J6" s="25"/>
      <c r="K6" s="25">
        <f>G6-I6</f>
        <v>27169338</v>
      </c>
      <c r="L6" s="25"/>
      <c r="M6" s="25">
        <f>O6-K6-E6</f>
        <v>855328</v>
      </c>
      <c r="N6" s="25"/>
      <c r="O6" s="25">
        <v>28024666</v>
      </c>
      <c r="P6" s="25"/>
      <c r="Q6" s="25"/>
      <c r="R6" s="25"/>
    </row>
    <row r="7" spans="1:18" x14ac:dyDescent="0.3"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x14ac:dyDescent="0.3"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x14ac:dyDescent="0.3"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x14ac:dyDescent="0.3">
      <c r="B10" s="17"/>
      <c r="C10" s="17"/>
      <c r="D10" s="17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x14ac:dyDescent="0.3">
      <c r="C11" s="26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x14ac:dyDescent="0.3">
      <c r="C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x14ac:dyDescent="0.3"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x14ac:dyDescent="0.3"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x14ac:dyDescent="0.3"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IFM</vt:lpstr>
      <vt:lpstr>Clareant Alcentra EDL</vt:lpstr>
      <vt:lpstr>IIFIG Insight</vt:lpstr>
      <vt:lpstr>Adam Street</vt:lpstr>
      <vt:lpstr>CBRE</vt:lpstr>
      <vt:lpstr>Aberdeen Standard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Bruce, George</dc:creator>
  <cp:lastModifiedBy>Bruce, George</cp:lastModifiedBy>
  <dcterms:created xsi:type="dcterms:W3CDTF">2019-09-03T10:11:27Z</dcterms:created>
  <dcterms:modified xsi:type="dcterms:W3CDTF">2020-04-20T14:24:23Z</dcterms:modified>
</cp:coreProperties>
</file>